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12" i="1"/>
  <c r="M12"/>
  <c r="I12"/>
  <c r="H12"/>
  <c r="G12"/>
  <c r="F12"/>
  <c r="E12"/>
  <c r="D12"/>
  <c r="N19"/>
  <c r="M19"/>
  <c r="L19"/>
  <c r="K19"/>
  <c r="J19"/>
  <c r="I19"/>
  <c r="H19"/>
  <c r="G19"/>
  <c r="F19"/>
  <c r="E19"/>
  <c r="D19"/>
  <c r="C19"/>
  <c r="N16"/>
  <c r="M16"/>
  <c r="L16"/>
  <c r="K16"/>
  <c r="J16"/>
  <c r="I16"/>
  <c r="H16"/>
  <c r="G16"/>
  <c r="F16"/>
  <c r="E16"/>
  <c r="D16"/>
  <c r="C16"/>
  <c r="M15"/>
  <c r="L15"/>
  <c r="K15"/>
  <c r="J15"/>
  <c r="G15"/>
  <c r="D15"/>
  <c r="C15"/>
  <c r="L12"/>
  <c r="K12"/>
  <c r="J12"/>
  <c r="C12"/>
  <c r="O12" l="1"/>
  <c r="H18"/>
  <c r="H20" s="1"/>
  <c r="G18"/>
  <c r="G20" s="1"/>
  <c r="I18"/>
  <c r="I20" s="1"/>
  <c r="J18"/>
  <c r="J20" s="1"/>
  <c r="K18"/>
  <c r="K20" s="1"/>
  <c r="L18"/>
  <c r="M18"/>
  <c r="M20" s="1"/>
  <c r="M13" s="1"/>
  <c r="N18"/>
  <c r="F18"/>
  <c r="F20" s="1"/>
  <c r="G17"/>
  <c r="H17"/>
  <c r="I17"/>
  <c r="J17"/>
  <c r="K17"/>
  <c r="L17"/>
  <c r="M17"/>
  <c r="N17"/>
  <c r="F17"/>
  <c r="E15"/>
  <c r="E18" s="1"/>
  <c r="D17"/>
  <c r="C17"/>
  <c r="H13" l="1"/>
  <c r="G13"/>
  <c r="F13"/>
  <c r="E17" l="1"/>
  <c r="C18"/>
  <c r="C20" s="1"/>
  <c r="C13" s="1"/>
  <c r="D18" l="1"/>
  <c r="D20" s="1"/>
  <c r="D13" s="1"/>
  <c r="E20"/>
  <c r="E13" s="1"/>
  <c r="O15" l="1"/>
  <c r="O18"/>
  <c r="O5"/>
  <c r="O6" s="1"/>
  <c r="N6" s="1"/>
  <c r="M6" s="1"/>
  <c r="M7" l="1"/>
  <c r="L6"/>
  <c r="K6" l="1"/>
  <c r="J6" s="1"/>
  <c r="I6" s="1"/>
  <c r="H6" s="1"/>
  <c r="G6" s="1"/>
  <c r="F6" s="1"/>
  <c r="E6" s="1"/>
  <c r="D6" s="1"/>
  <c r="C6" s="1"/>
  <c r="L7"/>
  <c r="N7" l="1"/>
  <c r="K7"/>
  <c r="J7"/>
  <c r="I7"/>
  <c r="H7"/>
  <c r="G7"/>
  <c r="F7"/>
  <c r="E7"/>
  <c r="D7"/>
  <c r="C7"/>
  <c r="N20" l="1"/>
  <c r="N13" s="1"/>
  <c r="L20"/>
  <c r="O20" l="1"/>
  <c r="L13"/>
  <c r="K13"/>
  <c r="I13"/>
  <c r="J13"/>
  <c r="O13" l="1"/>
  <c r="O17"/>
</calcChain>
</file>

<file path=xl/sharedStrings.xml><?xml version="1.0" encoding="utf-8"?>
<sst xmlns="http://schemas.openxmlformats.org/spreadsheetml/2006/main" count="42" uniqueCount="22">
  <si>
    <t>Утвержденные технологический расход электрической энергии (потери) в электрических сетях на 2022г.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</si>
  <si>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</si>
  <si>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</si>
  <si>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</si>
  <si>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</si>
  <si>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</si>
  <si>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</si>
  <si>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</si>
  <si>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</si>
  <si>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</si>
  <si>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</si>
  <si>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</si>
  <si>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</si>
  <si>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</si>
  <si>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тариф</t>
  </si>
  <si>
    <t>суммы, тыс.руб.без НДС</t>
  </si>
  <si>
    <t>потери в сети, млн.кВтч</t>
  </si>
  <si>
    <t>Итого</t>
  </si>
  <si>
    <t>потери (нормативные)в сети, млн.кВтч</t>
  </si>
  <si>
    <t>потери (сверх норматива)в сети, млн.кВтч</t>
  </si>
  <si>
    <t>в т.ч.</t>
  </si>
  <si>
    <t>Фактические технологический расход электрической энергии (потери) в электрических сетях за 2024г.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</si>
</sst>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00000"/>
    <numFmt numFmtId="166" formatCode="#,##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4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4" fillId="0" borderId="0" xfId="0" applyNumberFormat="1" applyFont="1"/>
    <xf numFmtId="4" fontId="5" fillId="0" borderId="9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/>
    <xf numFmtId="4" fontId="4" fillId="0" borderId="0" xfId="0" applyNumberFormat="1" applyFont="1" applyFill="1" applyBorder="1"/>
    <xf numFmtId="165" fontId="4" fillId="0" borderId="0" xfId="0" applyNumberFormat="1" applyFont="1"/>
    <xf numFmtId="165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66" fontId="1" fillId="0" borderId="6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166" fontId="4" fillId="0" borderId="0" xfId="0" applyNumberFormat="1" applyFont="1"/>
    <xf numFmtId="166" fontId="0" fillId="0" borderId="0" xfId="0" applyNumberFormat="1"/>
    <xf numFmtId="0" fontId="6" fillId="0" borderId="4" xfId="0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9" xfId="0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6" fontId="1" fillId="0" borderId="12" xfId="0" applyNumberFormat="1" applyFont="1" applyFill="1" applyBorder="1" applyAlignment="1">
      <alignment horizontal="right"/>
    </xf>
    <xf numFmtId="166" fontId="4" fillId="0" borderId="0" xfId="0" applyNumberFormat="1" applyFont="1" applyFill="1"/>
    <xf numFmtId="4" fontId="6" fillId="0" borderId="9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166" fontId="6" fillId="0" borderId="11" xfId="0" applyNumberFormat="1" applyFont="1" applyFill="1" applyBorder="1" applyAlignment="1">
      <alignment horizontal="center"/>
    </xf>
    <xf numFmtId="166" fontId="6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66" fontId="1" fillId="0" borderId="9" xfId="0" applyNumberFormat="1" applyFont="1" applyFill="1" applyBorder="1" applyAlignment="1">
      <alignment horizontal="center"/>
    </xf>
    <xf numFmtId="166" fontId="6" fillId="0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40"/>
  <sheetViews>
    <sheetView tabSelected="1" topLeftCell="A8" workbookViewId="0">
      <selection activeCell="H29" sqref="H28:H29"/>
    </sheetView>
  </sheetViews>
  <sheetFormatPr defaultRowHeight="15"/>
  <cols>
    <col min="1" max="1" width="2.85546875" customWidth="1"/>
    <col min="2" max="2" width="40.140625" style="10" customWidth="1"/>
    <col min="3" max="3" width="13.85546875" style="5" customWidth="1"/>
    <col min="4" max="6" width="16" style="27" customWidth="1"/>
    <col min="7" max="9" width="16" style="58" customWidth="1"/>
    <col min="10" max="10" width="16" style="27" customWidth="1"/>
    <col min="11" max="15" width="16" style="58" customWidth="1"/>
    <col min="16" max="16" width="10" style="28" bestFit="1" customWidth="1"/>
    <col min="17" max="17" width="15.7109375" style="28" customWidth="1"/>
  </cols>
  <sheetData>
    <row r="1" spans="2:17" hidden="1"/>
    <row r="2" spans="2:17" ht="18.75" hidden="1"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7" ht="15.75" hidden="1" thickBot="1"/>
    <row r="4" spans="2:17" hidden="1">
      <c r="B4" s="11" t="s">
        <v>13</v>
      </c>
      <c r="C4" s="6" t="s">
        <v>1</v>
      </c>
      <c r="D4" s="29" t="s">
        <v>2</v>
      </c>
      <c r="E4" s="29" t="s">
        <v>3</v>
      </c>
      <c r="F4" s="29" t="s">
        <v>4</v>
      </c>
      <c r="G4" s="59" t="s">
        <v>5</v>
      </c>
      <c r="H4" s="59" t="s">
        <v>6</v>
      </c>
      <c r="I4" s="59" t="s">
        <v>7</v>
      </c>
      <c r="J4" s="29" t="s">
        <v>8</v>
      </c>
      <c r="K4" s="59" t="s">
        <v>9</v>
      </c>
      <c r="L4" s="59" t="s">
        <v>10</v>
      </c>
      <c r="M4" s="59" t="s">
        <v>11</v>
      </c>
      <c r="N4" s="59" t="s">
        <v>12</v>
      </c>
      <c r="O4" s="64" t="s">
        <v>17</v>
      </c>
    </row>
    <row r="5" spans="2:17" hidden="1">
      <c r="B5" s="12" t="s">
        <v>16</v>
      </c>
      <c r="C5" s="3">
        <v>15.2</v>
      </c>
      <c r="D5" s="30">
        <v>11.6</v>
      </c>
      <c r="E5" s="30">
        <v>17.87</v>
      </c>
      <c r="F5" s="30">
        <v>9</v>
      </c>
      <c r="G5" s="60">
        <v>8.1999999999999993</v>
      </c>
      <c r="H5" s="60">
        <v>7.8</v>
      </c>
      <c r="I5" s="60">
        <v>11.3</v>
      </c>
      <c r="J5" s="30">
        <v>9.5</v>
      </c>
      <c r="K5" s="60">
        <v>9.1999999999999993</v>
      </c>
      <c r="L5" s="60">
        <v>13.5</v>
      </c>
      <c r="M5" s="60">
        <v>12.6</v>
      </c>
      <c r="N5" s="60">
        <v>16.907399999999999</v>
      </c>
      <c r="O5" s="65">
        <f>C5+D5+E5+F5+G5+H5+I5+J5+K5+L5+M5+N5</f>
        <v>142.67740000000001</v>
      </c>
    </row>
    <row r="6" spans="2:17" s="1" customFormat="1" hidden="1">
      <c r="B6" s="15" t="s">
        <v>14</v>
      </c>
      <c r="C6" s="4">
        <f t="shared" ref="C6:N6" si="0">D6</f>
        <v>2868.143307910012</v>
      </c>
      <c r="D6" s="31">
        <f t="shared" si="0"/>
        <v>2868.143307910012</v>
      </c>
      <c r="E6" s="31">
        <f t="shared" si="0"/>
        <v>2868.143307910012</v>
      </c>
      <c r="F6" s="31">
        <f t="shared" si="0"/>
        <v>2868.143307910012</v>
      </c>
      <c r="G6" s="52">
        <f t="shared" si="0"/>
        <v>2868.143307910012</v>
      </c>
      <c r="H6" s="52">
        <f t="shared" si="0"/>
        <v>2868.143307910012</v>
      </c>
      <c r="I6" s="52">
        <f t="shared" si="0"/>
        <v>2868.143307910012</v>
      </c>
      <c r="J6" s="31">
        <f t="shared" si="0"/>
        <v>2868.143307910012</v>
      </c>
      <c r="K6" s="52">
        <f t="shared" si="0"/>
        <v>2868.143307910012</v>
      </c>
      <c r="L6" s="52">
        <f t="shared" si="0"/>
        <v>2868.143307910012</v>
      </c>
      <c r="M6" s="52">
        <f t="shared" si="0"/>
        <v>2868.143307910012</v>
      </c>
      <c r="N6" s="52">
        <f t="shared" si="0"/>
        <v>2868.143307910012</v>
      </c>
      <c r="O6" s="66">
        <f>O7/O5</f>
        <v>2868.143307910012</v>
      </c>
      <c r="P6" s="32"/>
      <c r="Q6" s="32"/>
    </row>
    <row r="7" spans="2:17" ht="15.75" hidden="1" thickBot="1">
      <c r="B7" s="13" t="s">
        <v>15</v>
      </c>
      <c r="C7" s="7">
        <f t="shared" ref="C7:L7" si="1">C5*C6</f>
        <v>43595.778280232182</v>
      </c>
      <c r="D7" s="33">
        <f t="shared" si="1"/>
        <v>33270.462371756141</v>
      </c>
      <c r="E7" s="33">
        <f t="shared" si="1"/>
        <v>51253.720912351921</v>
      </c>
      <c r="F7" s="33">
        <f t="shared" si="1"/>
        <v>25813.28977119011</v>
      </c>
      <c r="G7" s="56">
        <f t="shared" si="1"/>
        <v>23518.775124862095</v>
      </c>
      <c r="H7" s="56">
        <f t="shared" si="1"/>
        <v>22371.517801698094</v>
      </c>
      <c r="I7" s="56">
        <f t="shared" si="1"/>
        <v>32410.019379383139</v>
      </c>
      <c r="J7" s="33">
        <f t="shared" si="1"/>
        <v>27247.361425145114</v>
      </c>
      <c r="K7" s="56">
        <f t="shared" si="1"/>
        <v>26386.918432772109</v>
      </c>
      <c r="L7" s="56">
        <f t="shared" si="1"/>
        <v>38719.934656785161</v>
      </c>
      <c r="M7" s="56">
        <f>M5*M6</f>
        <v>36138.605679666151</v>
      </c>
      <c r="N7" s="56">
        <f t="shared" ref="N7" si="2">N5*N6</f>
        <v>48492.846164157738</v>
      </c>
      <c r="O7" s="67">
        <v>409219.23</v>
      </c>
    </row>
    <row r="9" spans="2:17" ht="18.75">
      <c r="B9" s="74" t="s">
        <v>21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2:17" ht="15.75" thickBot="1">
      <c r="B10" s="18"/>
      <c r="C10" s="19"/>
      <c r="D10" s="34"/>
      <c r="E10" s="34"/>
      <c r="F10" s="34"/>
      <c r="G10" s="61"/>
      <c r="H10" s="61"/>
      <c r="I10" s="61"/>
      <c r="J10" s="34"/>
      <c r="K10" s="61"/>
      <c r="L10" s="61"/>
      <c r="M10" s="61"/>
      <c r="N10" s="61"/>
      <c r="O10" s="61"/>
      <c r="P10" s="35"/>
    </row>
    <row r="11" spans="2:17">
      <c r="B11" s="20" t="s">
        <v>13</v>
      </c>
      <c r="C11" s="21" t="s">
        <v>1</v>
      </c>
      <c r="D11" s="47" t="s">
        <v>2</v>
      </c>
      <c r="E11" s="47" t="s">
        <v>3</v>
      </c>
      <c r="F11" s="47" t="s">
        <v>4</v>
      </c>
      <c r="G11" s="47" t="s">
        <v>5</v>
      </c>
      <c r="H11" s="47" t="s">
        <v>6</v>
      </c>
      <c r="I11" s="47" t="s">
        <v>7</v>
      </c>
      <c r="J11" s="47" t="s">
        <v>8</v>
      </c>
      <c r="K11" s="47" t="s">
        <v>9</v>
      </c>
      <c r="L11" s="47" t="s">
        <v>10</v>
      </c>
      <c r="M11" s="47" t="s">
        <v>11</v>
      </c>
      <c r="N11" s="47" t="s">
        <v>12</v>
      </c>
      <c r="O11" s="68" t="s">
        <v>17</v>
      </c>
      <c r="P11" s="35"/>
    </row>
    <row r="12" spans="2:17">
      <c r="B12" s="22" t="s">
        <v>16</v>
      </c>
      <c r="C12" s="26">
        <f>15337.434/1000</f>
        <v>15.337434</v>
      </c>
      <c r="D12" s="48">
        <f>12383.769/1000</f>
        <v>12.383769000000001</v>
      </c>
      <c r="E12" s="48">
        <f>14575.33/1000</f>
        <v>14.575329999999999</v>
      </c>
      <c r="F12" s="48">
        <f>5291.453/1000</f>
        <v>5.2914530000000006</v>
      </c>
      <c r="G12" s="48">
        <f>12573.363/1000</f>
        <v>12.573362999999999</v>
      </c>
      <c r="H12" s="48">
        <f>6125.337/1000</f>
        <v>6.125337</v>
      </c>
      <c r="I12" s="48">
        <f>10335.47/1000</f>
        <v>10.335469999999999</v>
      </c>
      <c r="J12" s="48">
        <f>9063.055/1000</f>
        <v>9.0630550000000003</v>
      </c>
      <c r="K12" s="48">
        <f>7138.827/1000</f>
        <v>7.138827</v>
      </c>
      <c r="L12" s="48">
        <f>13192.171/1000</f>
        <v>13.192171</v>
      </c>
      <c r="M12" s="48">
        <f>12738.748/1000</f>
        <v>12.738747999999999</v>
      </c>
      <c r="N12" s="48">
        <f>17732.406/1000</f>
        <v>17.732405999999997</v>
      </c>
      <c r="O12" s="69">
        <f>C12+D12+E12+F12+G12+H12+I12+J12+K12+L12+M12+N12</f>
        <v>136.48736300000002</v>
      </c>
      <c r="P12" s="35"/>
    </row>
    <row r="13" spans="2:17" s="1" customFormat="1">
      <c r="B13" s="23" t="s">
        <v>15</v>
      </c>
      <c r="C13" s="25">
        <f t="shared" ref="C13:H13" si="3">C17+C20</f>
        <v>56923.313572380001</v>
      </c>
      <c r="D13" s="49">
        <f t="shared" si="3"/>
        <v>47319.695927189998</v>
      </c>
      <c r="E13" s="49">
        <f t="shared" si="3"/>
        <v>55409.720281299997</v>
      </c>
      <c r="F13" s="49">
        <f t="shared" si="3"/>
        <v>20085.773528170001</v>
      </c>
      <c r="G13" s="49">
        <f t="shared" si="3"/>
        <v>45423.738915359994</v>
      </c>
      <c r="H13" s="49">
        <f t="shared" si="3"/>
        <v>23938.55203644</v>
      </c>
      <c r="I13" s="49">
        <f t="shared" ref="I13:N13" si="4">I17+I20</f>
        <v>44279.323928699996</v>
      </c>
      <c r="J13" s="49">
        <f t="shared" si="4"/>
        <v>39236.887926349998</v>
      </c>
      <c r="K13" s="49">
        <f t="shared" si="4"/>
        <v>32258.717282789996</v>
      </c>
      <c r="L13" s="49">
        <f t="shared" si="4"/>
        <v>56475.437576180004</v>
      </c>
      <c r="M13" s="49">
        <f>M17+M20</f>
        <v>55150.533222440004</v>
      </c>
      <c r="N13" s="49">
        <f t="shared" si="4"/>
        <v>73421.381691119997</v>
      </c>
      <c r="O13" s="70">
        <f>C13+D13+E13+F13+G13+H13+I13+J13+K13+L13+M13+N13</f>
        <v>549923.07588841999</v>
      </c>
      <c r="P13" s="36"/>
      <c r="Q13" s="37"/>
    </row>
    <row r="14" spans="2:17" ht="15.75" thickBot="1">
      <c r="B14" s="24" t="s">
        <v>20</v>
      </c>
      <c r="C14" s="75"/>
      <c r="D14" s="76"/>
      <c r="E14" s="76"/>
      <c r="F14" s="76"/>
      <c r="G14" s="50"/>
      <c r="H14" s="50"/>
      <c r="I14" s="50"/>
      <c r="J14" s="50"/>
      <c r="K14" s="50"/>
      <c r="L14" s="50"/>
      <c r="M14" s="50"/>
      <c r="N14" s="50"/>
      <c r="O14" s="71"/>
      <c r="P14" s="35"/>
      <c r="Q14" s="37"/>
    </row>
    <row r="15" spans="2:17" s="46" customFormat="1">
      <c r="B15" s="54" t="s">
        <v>18</v>
      </c>
      <c r="C15" s="42">
        <f>15300/1000</f>
        <v>15.3</v>
      </c>
      <c r="D15" s="51">
        <f>9600/1000</f>
        <v>9.6</v>
      </c>
      <c r="E15" s="51">
        <f>E12</f>
        <v>14.575329999999999</v>
      </c>
      <c r="F15" s="51">
        <v>5.2914530000000006</v>
      </c>
      <c r="G15" s="51">
        <f>12300/1000</f>
        <v>12.3</v>
      </c>
      <c r="H15" s="48">
        <v>6.125337</v>
      </c>
      <c r="I15" s="51">
        <v>10.335469999999999</v>
      </c>
      <c r="J15" s="51">
        <f>8700/1000</f>
        <v>8.6999999999999993</v>
      </c>
      <c r="K15" s="48">
        <f>7138.827/1000</f>
        <v>7.138827</v>
      </c>
      <c r="L15" s="51">
        <f>11900/1000</f>
        <v>11.9</v>
      </c>
      <c r="M15" s="48">
        <f>11200/1000</f>
        <v>11.2</v>
      </c>
      <c r="N15" s="48">
        <v>17.732405999999997</v>
      </c>
      <c r="O15" s="72">
        <f>C15+D15+E15+F15+G15+H15+I15+J15+K15+L15+M15+N15</f>
        <v>130.198823</v>
      </c>
      <c r="P15" s="55"/>
      <c r="Q15" s="45"/>
    </row>
    <row r="16" spans="2:17" s="1" customFormat="1">
      <c r="B16" s="23" t="s">
        <v>14</v>
      </c>
      <c r="C16" s="25">
        <f>3.71258*1000</f>
        <v>3712.58</v>
      </c>
      <c r="D16" s="49">
        <f>3.93002*1000</f>
        <v>3930.02</v>
      </c>
      <c r="E16" s="49">
        <f>3.80161*1000</f>
        <v>3801.61</v>
      </c>
      <c r="F16" s="49">
        <f>3.79589*1000</f>
        <v>3795.89</v>
      </c>
      <c r="G16" s="49">
        <f>3.62323*1000</f>
        <v>3623.23</v>
      </c>
      <c r="H16" s="49">
        <f>3.90812*1000</f>
        <v>3908.12</v>
      </c>
      <c r="I16" s="49">
        <f>4.28421*1000</f>
        <v>4284.21</v>
      </c>
      <c r="J16" s="49">
        <f>4.36278*1000</f>
        <v>4362.78</v>
      </c>
      <c r="K16" s="49">
        <f>4.51877*1000</f>
        <v>4518.7699999999995</v>
      </c>
      <c r="L16" s="49">
        <f>4.36279*1000</f>
        <v>4362.79</v>
      </c>
      <c r="M16" s="49">
        <f>4.43024*1000</f>
        <v>4430.2400000000007</v>
      </c>
      <c r="N16" s="49">
        <f>4.14052*1000</f>
        <v>4140.5200000000004</v>
      </c>
      <c r="O16" s="70"/>
      <c r="P16" s="36"/>
      <c r="Q16" s="32"/>
    </row>
    <row r="17" spans="2:17" s="1" customFormat="1">
      <c r="B17" s="15" t="s">
        <v>15</v>
      </c>
      <c r="C17" s="4">
        <f>C15*C16</f>
        <v>56802.474000000002</v>
      </c>
      <c r="D17" s="52">
        <f t="shared" ref="D17:E17" si="5">D15*D16</f>
        <v>37728.191999999995</v>
      </c>
      <c r="E17" s="52">
        <f t="shared" si="5"/>
        <v>55409.720281299997</v>
      </c>
      <c r="F17" s="52">
        <f>F15*F16</f>
        <v>20085.773528170001</v>
      </c>
      <c r="G17" s="52">
        <f t="shared" ref="G17:N17" si="6">G15*G16</f>
        <v>44565.728999999999</v>
      </c>
      <c r="H17" s="52">
        <f t="shared" si="6"/>
        <v>23938.55203644</v>
      </c>
      <c r="I17" s="52">
        <f t="shared" si="6"/>
        <v>44279.323928699996</v>
      </c>
      <c r="J17" s="52">
        <f t="shared" si="6"/>
        <v>37956.185999999994</v>
      </c>
      <c r="K17" s="52">
        <f t="shared" si="6"/>
        <v>32258.717282789996</v>
      </c>
      <c r="L17" s="52">
        <f t="shared" si="6"/>
        <v>51917.201000000001</v>
      </c>
      <c r="M17" s="52">
        <f t="shared" si="6"/>
        <v>49618.688000000002</v>
      </c>
      <c r="N17" s="52">
        <f t="shared" si="6"/>
        <v>73421.381691119997</v>
      </c>
      <c r="O17" s="66">
        <f>C17+D17+E17+F17+G17+H17+I17+J17+K17+L17+M17+N17</f>
        <v>527981.93874851998</v>
      </c>
      <c r="P17" s="32"/>
      <c r="Q17" s="32"/>
    </row>
    <row r="18" spans="2:17" s="46" customFormat="1">
      <c r="B18" s="43" t="s">
        <v>19</v>
      </c>
      <c r="C18" s="44">
        <f>C12-C15</f>
        <v>3.7433999999999301E-2</v>
      </c>
      <c r="D18" s="53">
        <f>D12-D15</f>
        <v>2.7837690000000013</v>
      </c>
      <c r="E18" s="53">
        <f>E12-E15</f>
        <v>0</v>
      </c>
      <c r="F18" s="53">
        <f>F12-F15</f>
        <v>0</v>
      </c>
      <c r="G18" s="53">
        <f t="shared" ref="G18:N18" si="7">G12-G15</f>
        <v>0.27336299999999802</v>
      </c>
      <c r="H18" s="53">
        <f>H12-H15</f>
        <v>0</v>
      </c>
      <c r="I18" s="53">
        <f t="shared" si="7"/>
        <v>0</v>
      </c>
      <c r="J18" s="53">
        <f t="shared" si="7"/>
        <v>0.36305500000000102</v>
      </c>
      <c r="K18" s="53">
        <f t="shared" si="7"/>
        <v>0</v>
      </c>
      <c r="L18" s="53">
        <f t="shared" si="7"/>
        <v>1.2921709999999997</v>
      </c>
      <c r="M18" s="53">
        <f t="shared" si="7"/>
        <v>1.538748</v>
      </c>
      <c r="N18" s="53">
        <f t="shared" si="7"/>
        <v>0</v>
      </c>
      <c r="O18" s="73">
        <f>C18+D18+E18+F18+G18+H18+I18+J18+K18+L18+M18+N18</f>
        <v>6.2885399999999994</v>
      </c>
      <c r="P18" s="45"/>
      <c r="Q18" s="45"/>
    </row>
    <row r="19" spans="2:17" s="1" customFormat="1">
      <c r="B19" s="15" t="s">
        <v>14</v>
      </c>
      <c r="C19" s="4">
        <f>3.22807*1000</f>
        <v>3228.07</v>
      </c>
      <c r="D19" s="52">
        <f>3.44551*1000</f>
        <v>3445.51</v>
      </c>
      <c r="E19" s="52">
        <f>3.31711*1000</f>
        <v>3317.11</v>
      </c>
      <c r="F19" s="52">
        <f>3.31138*1000</f>
        <v>3311.38</v>
      </c>
      <c r="G19" s="52">
        <f>3.13872*1000</f>
        <v>3138.7200000000003</v>
      </c>
      <c r="H19" s="52">
        <f>3.3171*1000</f>
        <v>3317.1</v>
      </c>
      <c r="I19" s="52">
        <f>3.449*1000</f>
        <v>3449</v>
      </c>
      <c r="J19" s="52">
        <f>3.52757*1000</f>
        <v>3527.5699999999997</v>
      </c>
      <c r="K19" s="52">
        <f>3.68356*1000</f>
        <v>3683.56</v>
      </c>
      <c r="L19" s="52">
        <f>3.52758*1000</f>
        <v>3527.58</v>
      </c>
      <c r="M19" s="52">
        <f>3.59503*1000</f>
        <v>3595.0299999999997</v>
      </c>
      <c r="N19" s="52">
        <f>3.18217*1000</f>
        <v>3182.17</v>
      </c>
      <c r="O19" s="66"/>
      <c r="P19" s="32"/>
      <c r="Q19" s="32"/>
    </row>
    <row r="20" spans="2:17" s="1" customFormat="1" ht="15.75" thickBot="1">
      <c r="B20" s="16" t="s">
        <v>15</v>
      </c>
      <c r="C20" s="7">
        <f>C18*C19</f>
        <v>120.83957237999775</v>
      </c>
      <c r="D20" s="7">
        <f t="shared" ref="D20:N20" si="8">D18*D19</f>
        <v>9591.5039271900041</v>
      </c>
      <c r="E20" s="56">
        <f t="shared" si="8"/>
        <v>0</v>
      </c>
      <c r="F20" s="56">
        <f t="shared" si="8"/>
        <v>0</v>
      </c>
      <c r="G20" s="56">
        <f>G18*G19</f>
        <v>858.0099153599939</v>
      </c>
      <c r="H20" s="56">
        <f t="shared" si="8"/>
        <v>0</v>
      </c>
      <c r="I20" s="56">
        <f t="shared" si="8"/>
        <v>0</v>
      </c>
      <c r="J20" s="56">
        <f t="shared" si="8"/>
        <v>1280.7019263500035</v>
      </c>
      <c r="K20" s="56">
        <f t="shared" si="8"/>
        <v>0</v>
      </c>
      <c r="L20" s="56">
        <f>L18*L19</f>
        <v>4558.2365761799992</v>
      </c>
      <c r="M20" s="56">
        <f>M18*M19</f>
        <v>5531.8452224399998</v>
      </c>
      <c r="N20" s="56">
        <f t="shared" si="8"/>
        <v>0</v>
      </c>
      <c r="O20" s="67">
        <f>C20+D20+E20+F20+G20+H20+I20+J20+K20+L20+M20+N20</f>
        <v>21941.137139899998</v>
      </c>
      <c r="P20" s="32"/>
      <c r="Q20" s="32"/>
    </row>
    <row r="21" spans="2:17" s="2" customFormat="1">
      <c r="B21" s="14"/>
      <c r="C21" s="8"/>
      <c r="D21" s="39"/>
      <c r="E21" s="57"/>
      <c r="F21" s="57"/>
      <c r="G21" s="57"/>
      <c r="H21" s="57"/>
      <c r="I21" s="57"/>
      <c r="J21" s="39"/>
      <c r="K21" s="57"/>
      <c r="L21" s="57"/>
      <c r="M21" s="57"/>
      <c r="N21" s="57"/>
      <c r="O21" s="57"/>
      <c r="P21" s="38"/>
      <c r="Q21" s="38"/>
    </row>
    <row r="22" spans="2:17" s="2" customFormat="1">
      <c r="B22" s="14"/>
      <c r="C22" s="8"/>
      <c r="D22" s="40"/>
      <c r="E22" s="39"/>
      <c r="F22" s="39"/>
      <c r="G22" s="57"/>
      <c r="H22" s="57"/>
      <c r="I22" s="57"/>
      <c r="J22" s="39"/>
      <c r="K22" s="57"/>
      <c r="L22" s="57"/>
      <c r="M22" s="57"/>
      <c r="N22" s="57"/>
      <c r="O22" s="57"/>
      <c r="P22" s="38"/>
      <c r="Q22" s="38"/>
    </row>
    <row r="23" spans="2:17">
      <c r="C23" s="9"/>
      <c r="D23" s="40"/>
      <c r="E23" s="40"/>
      <c r="F23" s="40"/>
      <c r="G23" s="62"/>
      <c r="H23" s="62"/>
      <c r="I23" s="62"/>
      <c r="J23" s="40"/>
      <c r="K23" s="62"/>
      <c r="L23" s="62"/>
      <c r="M23" s="62"/>
      <c r="N23" s="62"/>
      <c r="O23" s="62"/>
    </row>
    <row r="24" spans="2:17">
      <c r="C24" s="17"/>
      <c r="D24" s="40"/>
      <c r="E24" s="40"/>
      <c r="F24" s="40"/>
      <c r="G24" s="62"/>
      <c r="H24" s="62"/>
      <c r="I24" s="62"/>
      <c r="J24" s="40"/>
      <c r="K24" s="62"/>
      <c r="L24" s="62"/>
      <c r="M24" s="62"/>
      <c r="N24" s="62"/>
      <c r="O24" s="62"/>
    </row>
    <row r="25" spans="2:17">
      <c r="D25" s="41"/>
      <c r="E25" s="41"/>
      <c r="F25" s="41"/>
      <c r="G25" s="63"/>
      <c r="H25" s="63"/>
    </row>
    <row r="26" spans="2:17">
      <c r="D26" s="41"/>
      <c r="E26" s="41"/>
      <c r="F26" s="41"/>
      <c r="G26" s="62"/>
      <c r="H26" s="63"/>
    </row>
    <row r="27" spans="2:17">
      <c r="D27" s="41"/>
      <c r="E27" s="40"/>
      <c r="F27" s="41"/>
      <c r="G27" s="62"/>
      <c r="H27" s="63"/>
      <c r="I27" s="62"/>
      <c r="J27" s="41"/>
      <c r="K27" s="62"/>
      <c r="L27" s="63"/>
      <c r="M27" s="62"/>
      <c r="N27" s="63"/>
      <c r="O27" s="62"/>
    </row>
    <row r="28" spans="2:17">
      <c r="D28" s="41"/>
      <c r="E28" s="41"/>
      <c r="F28" s="41"/>
      <c r="G28" s="63"/>
      <c r="H28" s="63"/>
    </row>
    <row r="29" spans="2:17">
      <c r="D29" s="41"/>
      <c r="E29" s="41"/>
      <c r="F29" s="41"/>
      <c r="G29" s="63"/>
      <c r="H29" s="63"/>
    </row>
    <row r="30" spans="2:17">
      <c r="D30" s="41"/>
      <c r="E30" s="41"/>
      <c r="F30" s="41"/>
      <c r="G30" s="63"/>
      <c r="H30" s="63"/>
    </row>
    <row r="31" spans="2:17">
      <c r="D31" s="41"/>
      <c r="E31" s="41"/>
      <c r="F31" s="41"/>
      <c r="G31" s="63"/>
      <c r="H31" s="63"/>
    </row>
    <row r="32" spans="2:17">
      <c r="D32" s="41"/>
      <c r="E32" s="41"/>
      <c r="F32" s="41"/>
      <c r="G32" s="63"/>
      <c r="H32" s="63"/>
    </row>
    <row r="33" spans="4:8">
      <c r="D33" s="41"/>
      <c r="E33" s="41"/>
      <c r="F33" s="41"/>
      <c r="G33" s="63"/>
      <c r="H33" s="63"/>
    </row>
    <row r="34" spans="4:8">
      <c r="D34" s="41"/>
      <c r="E34" s="41"/>
      <c r="F34" s="41"/>
      <c r="G34" s="63"/>
      <c r="H34" s="63"/>
    </row>
    <row r="35" spans="4:8">
      <c r="D35" s="41"/>
      <c r="E35" s="41"/>
      <c r="F35" s="41"/>
      <c r="G35" s="63"/>
      <c r="H35" s="63"/>
    </row>
    <row r="36" spans="4:8">
      <c r="D36" s="41"/>
      <c r="E36" s="41"/>
      <c r="F36" s="41"/>
      <c r="G36" s="63"/>
      <c r="H36" s="63"/>
    </row>
    <row r="37" spans="4:8">
      <c r="D37" s="41"/>
      <c r="E37" s="41"/>
      <c r="F37" s="41"/>
      <c r="G37" s="63"/>
      <c r="H37" s="63"/>
    </row>
    <row r="38" spans="4:8">
      <c r="D38" s="41"/>
      <c r="E38" s="41"/>
      <c r="F38" s="41"/>
      <c r="G38" s="63"/>
      <c r="H38" s="63"/>
    </row>
    <row r="39" spans="4:8">
      <c r="D39" s="41"/>
      <c r="E39" s="41"/>
      <c r="F39" s="41"/>
      <c r="G39" s="63"/>
      <c r="H39" s="63"/>
    </row>
    <row r="40" spans="4:8">
      <c r="D40" s="41"/>
      <c r="E40" s="41"/>
      <c r="F40" s="41"/>
      <c r="G40" s="63"/>
      <c r="H40" s="63"/>
    </row>
  </sheetData>
  <mergeCells count="2">
    <mergeCell ref="B2:O2"/>
    <mergeCell ref="B9:O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2025-03-31T05:19:42Z</dcterms:modified>
</cp:coreProperties>
</file>